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HOMEMBR\Desktop\"/>
    </mc:Choice>
  </mc:AlternateContent>
  <bookViews>
    <workbookView xWindow="0" yWindow="0" windowWidth="20490" windowHeight="7650"/>
  </bookViews>
  <sheets>
    <sheet name="Điểm Thi 10" sheetId="2" r:id="rId1"/>
    <sheet name="sô lượt HS đỗ" sheetId="4" r:id="rId2"/>
  </sheets>
  <calcPr calcId="162913"/>
</workbook>
</file>

<file path=xl/calcChain.xml><?xml version="1.0" encoding="utf-8"?>
<calcChain xmlns="http://schemas.openxmlformats.org/spreadsheetml/2006/main">
  <c r="M9" i="2" l="1"/>
  <c r="L9" i="2"/>
  <c r="K9" i="2"/>
  <c r="O16" i="2"/>
  <c r="O18" i="2"/>
  <c r="L32" i="4" l="1"/>
  <c r="H32" i="4"/>
  <c r="L31" i="4"/>
  <c r="H31" i="4"/>
  <c r="L30" i="4"/>
  <c r="H30" i="4"/>
  <c r="L29" i="4"/>
  <c r="H29" i="4"/>
  <c r="L28" i="4"/>
  <c r="H28" i="4"/>
  <c r="L27" i="4"/>
  <c r="H27" i="4"/>
  <c r="L26" i="4"/>
  <c r="H26" i="4"/>
  <c r="L25" i="4"/>
  <c r="H25" i="4"/>
  <c r="L24" i="4"/>
  <c r="H24" i="4"/>
  <c r="L23" i="4"/>
  <c r="H23" i="4"/>
  <c r="L22" i="4"/>
  <c r="H22" i="4"/>
  <c r="H21" i="4"/>
  <c r="L20" i="4"/>
  <c r="H20" i="4"/>
  <c r="L19" i="4"/>
  <c r="H19" i="4"/>
  <c r="L18" i="4"/>
  <c r="H18" i="4"/>
  <c r="L17" i="4"/>
  <c r="H17" i="4"/>
  <c r="L16" i="4"/>
  <c r="H16" i="4"/>
  <c r="L15" i="4"/>
  <c r="H15" i="4"/>
  <c r="L14" i="4"/>
  <c r="H14" i="4"/>
  <c r="L13" i="4"/>
  <c r="H13" i="4"/>
  <c r="L12" i="4"/>
  <c r="H12" i="4"/>
  <c r="L11" i="4"/>
  <c r="H11" i="4"/>
  <c r="L10" i="4"/>
  <c r="H10" i="4"/>
  <c r="P9" i="4"/>
  <c r="O9" i="4"/>
  <c r="N9" i="4"/>
  <c r="M9" i="4"/>
  <c r="L9" i="4"/>
  <c r="K9" i="4"/>
  <c r="J9" i="4"/>
  <c r="I9" i="4"/>
  <c r="G9" i="4"/>
  <c r="F9" i="4"/>
  <c r="E9" i="4"/>
  <c r="D9" i="4"/>
  <c r="H9" i="4" s="1"/>
  <c r="C9" i="4"/>
  <c r="P8" i="4"/>
  <c r="O8" i="4"/>
  <c r="N8" i="4"/>
  <c r="M8" i="4"/>
  <c r="L8" i="4"/>
  <c r="K8" i="4"/>
  <c r="J8" i="4"/>
  <c r="I8" i="4"/>
  <c r="G8" i="4"/>
  <c r="F8" i="4"/>
  <c r="E8" i="4"/>
  <c r="D8" i="4"/>
  <c r="C8" i="4"/>
  <c r="P7" i="4"/>
  <c r="O7" i="4"/>
  <c r="N7" i="4"/>
  <c r="M7" i="4"/>
  <c r="L7" i="4"/>
  <c r="K7" i="4"/>
  <c r="J7" i="4"/>
  <c r="I7" i="4"/>
  <c r="G7" i="4"/>
  <c r="F7" i="4"/>
  <c r="E7" i="4"/>
  <c r="D7" i="4"/>
  <c r="C7" i="4"/>
  <c r="N29" i="2"/>
  <c r="I29" i="2"/>
  <c r="E29" i="2"/>
  <c r="N28" i="2"/>
  <c r="I28" i="2"/>
  <c r="E28" i="2"/>
  <c r="N32" i="2"/>
  <c r="I32" i="2"/>
  <c r="E32" i="2"/>
  <c r="N33" i="2"/>
  <c r="I33" i="2"/>
  <c r="E33" i="2"/>
  <c r="N31" i="2"/>
  <c r="I31" i="2"/>
  <c r="E31" i="2"/>
  <c r="N30" i="2"/>
  <c r="I30" i="2"/>
  <c r="E30" i="2"/>
  <c r="N26" i="2"/>
  <c r="I26" i="2"/>
  <c r="E26" i="2"/>
  <c r="N27" i="2"/>
  <c r="I27" i="2"/>
  <c r="E27" i="2"/>
  <c r="N25" i="2"/>
  <c r="I25" i="2"/>
  <c r="N17" i="2"/>
  <c r="I17" i="2"/>
  <c r="E17" i="2"/>
  <c r="N14" i="2"/>
  <c r="I14" i="2"/>
  <c r="E14" i="2"/>
  <c r="N22" i="2"/>
  <c r="I22" i="2"/>
  <c r="E22" i="2"/>
  <c r="N23" i="2"/>
  <c r="I23" i="2"/>
  <c r="E23" i="2"/>
  <c r="N20" i="2"/>
  <c r="I20" i="2"/>
  <c r="E20" i="2"/>
  <c r="E18" i="2"/>
  <c r="N15" i="2"/>
  <c r="I15" i="2"/>
  <c r="E15" i="2"/>
  <c r="N10" i="2"/>
  <c r="I10" i="2"/>
  <c r="E10" i="2"/>
  <c r="N11" i="2"/>
  <c r="I11" i="2"/>
  <c r="E11" i="2"/>
  <c r="N13" i="2"/>
  <c r="I13" i="2"/>
  <c r="E13" i="2"/>
  <c r="E16" i="2"/>
  <c r="N19" i="2"/>
  <c r="I19" i="2"/>
  <c r="E19" i="2"/>
  <c r="N21" i="2"/>
  <c r="I21" i="2"/>
  <c r="E21" i="2"/>
  <c r="N12" i="2"/>
  <c r="I12" i="2"/>
  <c r="E12" i="2"/>
  <c r="H9" i="2"/>
  <c r="G9" i="2"/>
  <c r="F9" i="2"/>
  <c r="D9" i="2"/>
  <c r="C9" i="2"/>
  <c r="M8" i="2"/>
  <c r="L8" i="2"/>
  <c r="K8" i="2"/>
  <c r="H8" i="2"/>
  <c r="H7" i="2" s="1"/>
  <c r="G8" i="2"/>
  <c r="G7" i="2" s="1"/>
  <c r="F8" i="2"/>
  <c r="D8" i="2"/>
  <c r="E8" i="2" s="1"/>
  <c r="C8" i="2"/>
  <c r="C7" i="2" s="1"/>
  <c r="E9" i="2" l="1"/>
  <c r="O20" i="2"/>
  <c r="J20" i="2"/>
  <c r="O17" i="2"/>
  <c r="J17" i="2"/>
  <c r="O26" i="2"/>
  <c r="J26" i="2"/>
  <c r="I9" i="2"/>
  <c r="O12" i="2"/>
  <c r="J16" i="2"/>
  <c r="J18" i="2"/>
  <c r="J12" i="2"/>
  <c r="J10" i="2"/>
  <c r="O10" i="2"/>
  <c r="J14" i="2"/>
  <c r="O14" i="2"/>
  <c r="J27" i="2"/>
  <c r="O27" i="2"/>
  <c r="J33" i="2"/>
  <c r="H7" i="4"/>
  <c r="J32" i="2"/>
  <c r="O32" i="2"/>
  <c r="O11" i="2"/>
  <c r="J11" i="2"/>
  <c r="O22" i="2"/>
  <c r="J22" i="2"/>
  <c r="J25" i="2"/>
  <c r="O25" i="2"/>
  <c r="J31" i="2"/>
  <c r="O31" i="2"/>
  <c r="J29" i="2"/>
  <c r="H8" i="4"/>
  <c r="J21" i="2"/>
  <c r="O21" i="2"/>
  <c r="O15" i="2"/>
  <c r="J15" i="2"/>
  <c r="J19" i="2"/>
  <c r="O19" i="2"/>
  <c r="O13" i="2"/>
  <c r="J13" i="2"/>
  <c r="J23" i="2"/>
  <c r="O23" i="2"/>
  <c r="O30" i="2"/>
  <c r="J30" i="2"/>
  <c r="O28" i="2"/>
  <c r="J28" i="2"/>
  <c r="D7" i="2"/>
  <c r="E7" i="2" s="1"/>
  <c r="I8" i="2"/>
  <c r="F7" i="2"/>
  <c r="I7" i="2" s="1"/>
  <c r="L7" i="2"/>
  <c r="M7" i="2"/>
  <c r="N8" i="2"/>
  <c r="K7" i="2"/>
  <c r="N9" i="2"/>
  <c r="O9" i="2" l="1"/>
  <c r="O8" i="2"/>
  <c r="N7" i="2"/>
  <c r="O7" i="2" s="1"/>
</calcChain>
</file>

<file path=xl/sharedStrings.xml><?xml version="1.0" encoding="utf-8"?>
<sst xmlns="http://schemas.openxmlformats.org/spreadsheetml/2006/main" count="133" uniqueCount="80">
  <si>
    <t>PHÒNG GIÁO DỤC VÀ ĐÀO TẠO</t>
  </si>
  <si>
    <t>CẤP THCS</t>
  </si>
  <si>
    <t>BÁO CÁO KẾT QUẢ THI VÀO LỚP 10 THPT NĂM HỌC 2023-2024</t>
  </si>
  <si>
    <t>STT</t>
  </si>
  <si>
    <t>Trường</t>
  </si>
  <si>
    <t>Số HS lớp 9</t>
  </si>
  <si>
    <t>Số HS dự thi</t>
  </si>
  <si>
    <t>Kết quả thi NH 2023-2024</t>
  </si>
  <si>
    <t xml:space="preserve">Kết quả thi NH 2022-2023 </t>
  </si>
  <si>
    <t>Điểm TB môn Văn</t>
  </si>
  <si>
    <t>Điểm TB môn Toán</t>
  </si>
  <si>
    <t>Điểm TB môn TA</t>
  </si>
  <si>
    <t>Điểm Tổng</t>
  </si>
  <si>
    <t>Toàn quận</t>
  </si>
  <si>
    <t>Công lập</t>
  </si>
  <si>
    <t>Ngoài CL</t>
  </si>
  <si>
    <t xml:space="preserve">THCS Cầu Diễn </t>
  </si>
  <si>
    <t>THCS Đại Mỗ</t>
  </si>
  <si>
    <t>THCS Mễ Trì</t>
  </si>
  <si>
    <t>THCS Lý Nam Đế</t>
  </si>
  <si>
    <t>6.45</t>
  </si>
  <si>
    <t>6.47</t>
  </si>
  <si>
    <t xml:space="preserve">7.24 </t>
  </si>
  <si>
    <t>33.85</t>
  </si>
  <si>
    <t>THCS Mỹ Đình 1</t>
  </si>
  <si>
    <t>THCS Mỹ Đình 2</t>
  </si>
  <si>
    <t>THCS Nam Từ Liêm</t>
  </si>
  <si>
    <t>THCS Nguyễn Du</t>
  </si>
  <si>
    <t>THCS Nguyễn Quý Đức</t>
  </si>
  <si>
    <t>THCS Phú Đô</t>
  </si>
  <si>
    <t>THCS Phương Canh</t>
  </si>
  <si>
    <t>THCS Tây Mỗ</t>
  </si>
  <si>
    <t>THCS Trung Văn</t>
  </si>
  <si>
    <t>THCS Xuân Phương</t>
  </si>
  <si>
    <t>THCS Đoàn Thị Điểm</t>
  </si>
  <si>
    <t>THCS THPT LMNX</t>
  </si>
  <si>
    <t>THCS THPT Marie Curie</t>
  </si>
  <si>
    <t>THCS THPT Trần quốc Tuấn</t>
  </si>
  <si>
    <t>THCS THPT Phenika</t>
  </si>
  <si>
    <t>THCS THPT Lê Quý Đôn</t>
  </si>
  <si>
    <t>THCS THPT Olympia</t>
  </si>
  <si>
    <t>THCS THPT việt Úc</t>
  </si>
  <si>
    <t>THCS THPT Vínchool</t>
  </si>
  <si>
    <t>7.64</t>
  </si>
  <si>
    <t xml:space="preserve"> </t>
  </si>
  <si>
    <t>Kết quả thi Sở NH 2023-2024</t>
  </si>
  <si>
    <t>Các trường chuyên của ĐH</t>
  </si>
  <si>
    <t>Các trường chuyên của Sở</t>
  </si>
  <si>
    <t>Điểm đỗ từ MK trở lên</t>
  </si>
  <si>
    <t>Điểm đỗ từ MĐ, XD đến MK</t>
  </si>
  <si>
    <t>điểm đỗ từ  XP,TC đến MD,XĐ</t>
  </si>
  <si>
    <t>điểm đỗ từ ĐM, TV đến XP,TC</t>
  </si>
  <si>
    <t>Điểm dưới DM,TV,TC,XP</t>
  </si>
  <si>
    <t>Số HS đỗ chuyên KHTN</t>
  </si>
  <si>
    <t>Số HS đõ chuyên SP</t>
  </si>
  <si>
    <t>Số HS đỗ chuyên ngữ</t>
  </si>
  <si>
    <t>Số HS đỗ chuyên khác</t>
  </si>
  <si>
    <t>Số HS đỗ Ams</t>
  </si>
  <si>
    <t>Số HS đỗ CVA</t>
  </si>
  <si>
    <t>Số HS đỗ Nguyễn Huệ</t>
  </si>
  <si>
    <t>Số HS đỗ Sơn tây</t>
  </si>
  <si>
    <t>THCS THPT Marie</t>
  </si>
  <si>
    <t>THCS Olympia</t>
  </si>
  <si>
    <t>THCS THPT Việt úc</t>
  </si>
  <si>
    <t>TH, THCS &amp; THPT Vinschool Smart City</t>
  </si>
  <si>
    <t>Ghi chú: Chỉ nhập số lượng HS. Đối với trường chuyên thì nhập số lượt HS thi đỗ</t>
  </si>
  <si>
    <t xml:space="preserve">Điểm lớp 10 </t>
  </si>
  <si>
    <t>Điểm từ MK trở lên</t>
  </si>
  <si>
    <t>Điểm từ XĐ, MĐ 1 đến MK: chọn trường điểm thấp hơn trong 2 trường làm chuẩn</t>
  </si>
  <si>
    <t>Điểm từ TC, XP:chọn trường điểm thấp hơn trong 2 trường  làm chuẩn</t>
  </si>
  <si>
    <t>Điểm từ ĐM, TV:chọn trường điểm thấp hơn trong 2 trường  làm chuẩn</t>
  </si>
  <si>
    <t>% dự thi</t>
  </si>
  <si>
    <t>Tăng/giảm</t>
  </si>
  <si>
    <t>Xếp thứ</t>
  </si>
  <si>
    <t>Ngoài công lập</t>
  </si>
  <si>
    <t>chưa có HS</t>
  </si>
  <si>
    <t>Chưa có HS</t>
  </si>
  <si>
    <t>+</t>
  </si>
  <si>
    <t>-</t>
  </si>
  <si>
    <t>So với 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</si>
</sst>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>
    <font>
      <sz val="11"/>
      <color theme="1"/>
      <name val="Calibri"/>
      <scheme val="minor"/>
    </font>
    <font>
      <sz val="11"/>
      <color theme="1"/>
      <name val="Times New Roman"/>
    </font>
    <font>
      <b/>
      <sz val="11"/>
      <color theme="1"/>
      <name val="Times New Roman"/>
    </font>
    <font>
      <sz val="11"/>
      <name val="Calibri"/>
    </font>
    <font>
      <b/>
      <sz val="12"/>
      <color theme="1"/>
      <name val="Times New Roman"/>
    </font>
    <font>
      <sz val="12"/>
      <color theme="1"/>
      <name val="Times New Roman"/>
    </font>
    <font>
      <sz val="11"/>
      <color theme="1"/>
      <name val="Calibri"/>
      <scheme val="minor"/>
    </font>
    <font>
      <sz val="11"/>
      <color theme="1"/>
      <name val="Calibri"/>
    </font>
    <font>
      <sz val="12"/>
      <color rgb="FFFF0000"/>
      <name val="Times New Roman"/>
      <family val="1"/>
    </font>
    <font>
      <sz val="13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theme="7" tint="0.79998168889431442"/>
        <bgColor rgb="FFA8D08D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2" borderId="6" xfId="0" applyFont="1" applyFill="1" applyBorder="1"/>
    <xf numFmtId="0" fontId="5" fillId="0" borderId="6" xfId="0" applyFont="1" applyBorder="1"/>
    <xf numFmtId="0" fontId="1" fillId="0" borderId="6" xfId="0" applyFont="1" applyBorder="1"/>
    <xf numFmtId="0" fontId="1" fillId="0" borderId="6" xfId="0" applyFont="1" applyBorder="1" applyAlignment="1"/>
    <xf numFmtId="0" fontId="1" fillId="0" borderId="0" xfId="0" applyFont="1" applyAlignment="1"/>
    <xf numFmtId="0" fontId="7" fillId="0" borderId="6" xfId="0" applyFont="1" applyBorder="1"/>
    <xf numFmtId="0" fontId="5" fillId="0" borderId="6" xfId="0" applyFont="1" applyBorder="1" applyAlignment="1"/>
    <xf numFmtId="0" fontId="7" fillId="0" borderId="6" xfId="0" applyFont="1" applyBorder="1" applyAlignment="1"/>
    <xf numFmtId="0" fontId="5" fillId="2" borderId="6" xfId="0" applyFont="1" applyFill="1" applyBorder="1" applyAlignment="1"/>
    <xf numFmtId="0" fontId="5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0" applyFont="1" applyAlignment="1"/>
    <xf numFmtId="0" fontId="9" fillId="2" borderId="6" xfId="0" applyFont="1" applyFill="1" applyBorder="1" applyAlignment="1">
      <alignment horizontal="center"/>
    </xf>
    <xf numFmtId="2" fontId="9" fillId="2" borderId="6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/>
    <xf numFmtId="0" fontId="14" fillId="0" borderId="6" xfId="0" applyFont="1" applyBorder="1"/>
    <xf numFmtId="0" fontId="1" fillId="0" borderId="3" xfId="0" applyFont="1" applyBorder="1" applyAlignment="1">
      <alignment horizontal="center"/>
    </xf>
    <xf numFmtId="0" fontId="15" fillId="0" borderId="9" xfId="0" quotePrefix="1" applyFont="1" applyBorder="1"/>
    <xf numFmtId="0" fontId="13" fillId="0" borderId="9" xfId="0" quotePrefix="1" applyFont="1" applyBorder="1"/>
    <xf numFmtId="0" fontId="4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2" fillId="0" borderId="6" xfId="0" quotePrefix="1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3" fillId="0" borderId="9" xfId="0" applyFont="1" applyBorder="1"/>
    <xf numFmtId="164" fontId="12" fillId="0" borderId="6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3" fillId="0" borderId="7" xfId="0" applyFont="1" applyBorder="1"/>
    <xf numFmtId="0" fontId="4" fillId="0" borderId="2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4" fillId="3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2" fillId="4" borderId="3" xfId="0" applyFont="1" applyFill="1" applyBorder="1"/>
    <xf numFmtId="0" fontId="9" fillId="0" borderId="6" xfId="0" applyFont="1" applyFill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6" fillId="0" borderId="6" xfId="0" applyFont="1" applyBorder="1" applyAlignment="1"/>
    <xf numFmtId="0" fontId="6" fillId="0" borderId="2" xfId="0" applyFont="1" applyBorder="1" applyAlignment="1"/>
    <xf numFmtId="0" fontId="11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1"/>
  <sheetViews>
    <sheetView tabSelected="1" workbookViewId="0">
      <pane ySplit="6" topLeftCell="A7" activePane="bottomLeft" state="frozen"/>
      <selection pane="bottomLeft" activeCell="R33" sqref="R33"/>
    </sheetView>
  </sheetViews>
  <sheetFormatPr defaultColWidth="14.42578125" defaultRowHeight="15" customHeight="1"/>
  <cols>
    <col min="1" max="1" width="7" customWidth="1"/>
    <col min="2" max="2" width="25.140625" customWidth="1"/>
    <col min="3" max="3" width="8.140625" customWidth="1"/>
    <col min="4" max="5" width="7.7109375" customWidth="1"/>
    <col min="6" max="7" width="9" customWidth="1"/>
    <col min="8" max="8" width="9.5703125" customWidth="1"/>
    <col min="9" max="9" width="7.28515625" customWidth="1"/>
    <col min="10" max="10" width="6.7109375" style="22" customWidth="1"/>
    <col min="11" max="12" width="7.7109375" customWidth="1"/>
    <col min="13" max="14" width="8.140625" customWidth="1"/>
    <col min="15" max="15" width="6.7109375" customWidth="1"/>
    <col min="16" max="16" width="6.5703125" customWidth="1"/>
    <col min="17" max="27" width="8.7109375" customWidth="1"/>
  </cols>
  <sheetData>
    <row r="1" spans="1:2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54" t="s">
        <v>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6.75" customHeight="1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" customHeight="1">
      <c r="A5" s="49" t="s">
        <v>3</v>
      </c>
      <c r="B5" s="49" t="s">
        <v>4</v>
      </c>
      <c r="C5" s="51" t="s">
        <v>5</v>
      </c>
      <c r="D5" s="51" t="s">
        <v>6</v>
      </c>
      <c r="E5" s="53" t="s">
        <v>71</v>
      </c>
      <c r="F5" s="44" t="s">
        <v>7</v>
      </c>
      <c r="G5" s="45"/>
      <c r="H5" s="45"/>
      <c r="I5" s="46"/>
      <c r="K5" s="44" t="s">
        <v>8</v>
      </c>
      <c r="L5" s="45"/>
      <c r="M5" s="45"/>
      <c r="N5" s="46"/>
      <c r="O5" s="28"/>
      <c r="P5" s="25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54.75" customHeight="1">
      <c r="A6" s="50"/>
      <c r="B6" s="50"/>
      <c r="C6" s="52"/>
      <c r="D6" s="52"/>
      <c r="E6" s="52"/>
      <c r="F6" s="2" t="s">
        <v>9</v>
      </c>
      <c r="G6" s="2" t="s">
        <v>10</v>
      </c>
      <c r="H6" s="2" t="s">
        <v>11</v>
      </c>
      <c r="I6" s="2" t="s">
        <v>12</v>
      </c>
      <c r="J6" s="32" t="s">
        <v>73</v>
      </c>
      <c r="K6" s="2" t="s">
        <v>9</v>
      </c>
      <c r="L6" s="2" t="s">
        <v>10</v>
      </c>
      <c r="M6" s="2" t="s">
        <v>11</v>
      </c>
      <c r="N6" s="2" t="s">
        <v>12</v>
      </c>
      <c r="O6" s="31" t="s">
        <v>79</v>
      </c>
      <c r="P6" s="61" t="s">
        <v>72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>
      <c r="A7" s="3"/>
      <c r="B7" s="3" t="s">
        <v>13</v>
      </c>
      <c r="C7" s="56">
        <f t="shared" ref="C7:D7" si="0">C8+C9</f>
        <v>4920</v>
      </c>
      <c r="D7" s="56">
        <f t="shared" si="0"/>
        <v>3874</v>
      </c>
      <c r="E7" s="56">
        <f t="shared" ref="E7:E23" si="1">ROUND(D7*100/C7,2)</f>
        <v>78.739999999999995</v>
      </c>
      <c r="F7" s="56">
        <f t="shared" ref="F7:H7" si="2">ROUND((F8+F9)/2,2)</f>
        <v>7.09</v>
      </c>
      <c r="G7" s="56">
        <f t="shared" si="2"/>
        <v>7.56</v>
      </c>
      <c r="H7" s="56">
        <f t="shared" si="2"/>
        <v>7.91</v>
      </c>
      <c r="I7" s="57">
        <f t="shared" ref="I7:I12" si="3">(F7+G7)*2+H7</f>
        <v>37.209999999999994</v>
      </c>
      <c r="J7" s="57"/>
      <c r="K7" s="56">
        <f t="shared" ref="K7:M7" si="4">ROUND((K8+K9)/2,2)</f>
        <v>6.26</v>
      </c>
      <c r="L7" s="56">
        <f t="shared" si="4"/>
        <v>7.35</v>
      </c>
      <c r="M7" s="56">
        <f t="shared" si="4"/>
        <v>7.47</v>
      </c>
      <c r="N7" s="57">
        <f t="shared" ref="N7:N12" si="5">(K7+L7)*2+M7</f>
        <v>34.69</v>
      </c>
      <c r="O7" s="58">
        <f>I7-N7</f>
        <v>2.519999999999996</v>
      </c>
      <c r="P7" s="29" t="s">
        <v>77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7.25" customHeight="1">
      <c r="A8" s="3"/>
      <c r="B8" s="3" t="s">
        <v>14</v>
      </c>
      <c r="C8" s="56">
        <f t="shared" ref="C8:D8" si="6">SUM(C10:C23)</f>
        <v>2942</v>
      </c>
      <c r="D8" s="56">
        <f t="shared" si="6"/>
        <v>2357</v>
      </c>
      <c r="E8" s="56">
        <f t="shared" si="1"/>
        <v>80.12</v>
      </c>
      <c r="F8" s="56">
        <f t="shared" ref="F8:H8" si="7">ROUND(SUM(F10:F23)/14,2)</f>
        <v>7.18</v>
      </c>
      <c r="G8" s="56">
        <f t="shared" si="7"/>
        <v>7.73</v>
      </c>
      <c r="H8" s="56">
        <f t="shared" si="7"/>
        <v>7.42</v>
      </c>
      <c r="I8" s="57">
        <f t="shared" si="3"/>
        <v>37.24</v>
      </c>
      <c r="J8" s="57"/>
      <c r="K8" s="56">
        <f t="shared" ref="K8:M8" si="8">ROUND(SUM(K10:K23)/14,2)</f>
        <v>6.12</v>
      </c>
      <c r="L8" s="56">
        <f t="shared" si="8"/>
        <v>7.08</v>
      </c>
      <c r="M8" s="56">
        <f t="shared" si="8"/>
        <v>6.57</v>
      </c>
      <c r="N8" s="57">
        <f t="shared" si="5"/>
        <v>32.97</v>
      </c>
      <c r="O8" s="58">
        <f t="shared" ref="O8:O9" si="9">I8-N8</f>
        <v>4.2700000000000031</v>
      </c>
      <c r="P8" s="29" t="s">
        <v>77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0.25" customHeight="1">
      <c r="A9" s="3"/>
      <c r="B9" s="3" t="s">
        <v>15</v>
      </c>
      <c r="C9" s="56">
        <f>SUM(C25:C31)</f>
        <v>1978</v>
      </c>
      <c r="D9" s="56">
        <f>SUM(D25:D33)</f>
        <v>1517</v>
      </c>
      <c r="E9" s="56">
        <f t="shared" si="1"/>
        <v>76.69</v>
      </c>
      <c r="F9" s="56">
        <f t="shared" ref="F9:H9" si="10">ROUND(SUM(F25:F33)/9,2)</f>
        <v>7</v>
      </c>
      <c r="G9" s="56">
        <f t="shared" si="10"/>
        <v>7.39</v>
      </c>
      <c r="H9" s="56">
        <f t="shared" si="10"/>
        <v>8.39</v>
      </c>
      <c r="I9" s="57">
        <f t="shared" si="3"/>
        <v>37.17</v>
      </c>
      <c r="J9" s="57"/>
      <c r="K9" s="56">
        <f>ROUND(SUM(K25:K33)/7,2)</f>
        <v>6.39</v>
      </c>
      <c r="L9" s="56">
        <f>ROUND(SUM(L25:L33)/7,2)</f>
        <v>7.61</v>
      </c>
      <c r="M9" s="56">
        <f>ROUND(SUM(M25:M33)/7,2)</f>
        <v>8.36</v>
      </c>
      <c r="N9" s="57">
        <f t="shared" si="5"/>
        <v>36.36</v>
      </c>
      <c r="O9" s="58">
        <f t="shared" si="9"/>
        <v>0.81000000000000227</v>
      </c>
      <c r="P9" s="29" t="s">
        <v>77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0.25" customHeight="1">
      <c r="A10" s="6">
        <v>1</v>
      </c>
      <c r="B10" s="7" t="s">
        <v>26</v>
      </c>
      <c r="C10" s="33">
        <v>210</v>
      </c>
      <c r="D10" s="33">
        <v>210</v>
      </c>
      <c r="E10" s="60">
        <f>ROUND(D10*100/C10,2)</f>
        <v>100</v>
      </c>
      <c r="F10" s="33">
        <v>7.91</v>
      </c>
      <c r="G10" s="33">
        <v>8.9600000000000009</v>
      </c>
      <c r="H10" s="33">
        <v>9.42</v>
      </c>
      <c r="I10" s="23">
        <f>(F10+G10)*2+H10</f>
        <v>43.160000000000004</v>
      </c>
      <c r="J10" s="23">
        <f>RANK(I10,$I$10:$I$23)</f>
        <v>1</v>
      </c>
      <c r="K10" s="33">
        <v>7.34</v>
      </c>
      <c r="L10" s="33">
        <v>8.86</v>
      </c>
      <c r="M10" s="33">
        <v>8.93</v>
      </c>
      <c r="N10" s="23">
        <f>(K10+L10)*2+M10</f>
        <v>41.33</v>
      </c>
      <c r="O10" s="59">
        <f>I10-N10</f>
        <v>1.8300000000000054</v>
      </c>
      <c r="P10" s="29" t="s">
        <v>77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20.25" customHeight="1">
      <c r="A11" s="6">
        <v>2</v>
      </c>
      <c r="B11" s="7" t="s">
        <v>25</v>
      </c>
      <c r="C11" s="33">
        <v>192</v>
      </c>
      <c r="D11" s="33">
        <v>126</v>
      </c>
      <c r="E11" s="60">
        <f>ROUND(D11*100/C11,2)</f>
        <v>65.63</v>
      </c>
      <c r="F11" s="33">
        <v>7.22</v>
      </c>
      <c r="G11" s="33">
        <v>8.0399999999999991</v>
      </c>
      <c r="H11" s="33">
        <v>7.78</v>
      </c>
      <c r="I11" s="24">
        <f>(F11+G11)*2+H11</f>
        <v>38.299999999999997</v>
      </c>
      <c r="J11" s="23">
        <f>RANK(I11,$I$10:$I$23)</f>
        <v>2</v>
      </c>
      <c r="K11" s="33">
        <v>7.16</v>
      </c>
      <c r="L11" s="34">
        <v>7.93</v>
      </c>
      <c r="M11" s="34">
        <v>7.6</v>
      </c>
      <c r="N11" s="23">
        <f>(K11+L11)*2+M11</f>
        <v>37.78</v>
      </c>
      <c r="O11" s="59">
        <f>I11-N11</f>
        <v>0.51999999999999602</v>
      </c>
      <c r="P11" s="29" t="s">
        <v>77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0.25" customHeight="1">
      <c r="A12" s="6">
        <v>3</v>
      </c>
      <c r="B12" s="6" t="s">
        <v>16</v>
      </c>
      <c r="C12" s="33">
        <v>290</v>
      </c>
      <c r="D12" s="33">
        <v>248</v>
      </c>
      <c r="E12" s="60">
        <f>ROUND(D12*100/C12,2)</f>
        <v>85.52</v>
      </c>
      <c r="F12" s="33">
        <v>7.2</v>
      </c>
      <c r="G12" s="33">
        <v>7.81</v>
      </c>
      <c r="H12" s="33">
        <v>7.91</v>
      </c>
      <c r="I12" s="23">
        <f>(F12+G12)*2+H12</f>
        <v>37.93</v>
      </c>
      <c r="J12" s="23">
        <f>RANK(I12,$I$10:$I$23)</f>
        <v>3</v>
      </c>
      <c r="K12" s="33">
        <v>6.45</v>
      </c>
      <c r="L12" s="33">
        <v>7.51</v>
      </c>
      <c r="M12" s="34">
        <v>7.32</v>
      </c>
      <c r="N12" s="23">
        <f>(K12+L12)*2+M12</f>
        <v>35.24</v>
      </c>
      <c r="O12" s="59">
        <f>I12-N12</f>
        <v>2.6899999999999977</v>
      </c>
      <c r="P12" s="29" t="s">
        <v>77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0.25" customHeight="1">
      <c r="A13" s="6">
        <v>4</v>
      </c>
      <c r="B13" s="7" t="s">
        <v>24</v>
      </c>
      <c r="C13" s="33">
        <v>219</v>
      </c>
      <c r="D13" s="33">
        <v>182</v>
      </c>
      <c r="E13" s="60">
        <f>ROUND(D13*100/C13,2)</f>
        <v>83.11</v>
      </c>
      <c r="F13" s="33">
        <v>7.26</v>
      </c>
      <c r="G13" s="33">
        <v>7.85</v>
      </c>
      <c r="H13" s="33">
        <v>7.6</v>
      </c>
      <c r="I13" s="23">
        <f>(F13+G13)*2+H13</f>
        <v>37.82</v>
      </c>
      <c r="J13" s="23">
        <f>RANK(I13,$I$10:$I$23)</f>
        <v>4</v>
      </c>
      <c r="K13" s="33">
        <v>7.04</v>
      </c>
      <c r="L13" s="33">
        <v>7.78</v>
      </c>
      <c r="M13" s="33">
        <v>6.59</v>
      </c>
      <c r="N13" s="23">
        <f>(K13+L13)*2+M13</f>
        <v>36.230000000000004</v>
      </c>
      <c r="O13" s="59">
        <f>I13-N13</f>
        <v>1.5899999999999963</v>
      </c>
      <c r="P13" s="29" t="s">
        <v>77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6.5">
      <c r="A14" s="6">
        <v>5</v>
      </c>
      <c r="B14" s="7" t="s">
        <v>32</v>
      </c>
      <c r="C14" s="33">
        <v>128</v>
      </c>
      <c r="D14" s="33">
        <v>90</v>
      </c>
      <c r="E14" s="60">
        <f>ROUND(D14*100/C14,2)</f>
        <v>70.31</v>
      </c>
      <c r="F14" s="33">
        <v>7.2</v>
      </c>
      <c r="G14" s="33">
        <v>8.01</v>
      </c>
      <c r="H14" s="33">
        <v>7.08</v>
      </c>
      <c r="I14" s="23">
        <f>(F14+G14)*2+H14</f>
        <v>37.5</v>
      </c>
      <c r="J14" s="23">
        <f>RANK(I14,$I$10:$I$23)</f>
        <v>5</v>
      </c>
      <c r="K14" s="33">
        <v>6.42</v>
      </c>
      <c r="L14" s="33">
        <v>7.97</v>
      </c>
      <c r="M14" s="33">
        <v>6.65</v>
      </c>
      <c r="N14" s="23">
        <f>(K14+L14)*2+M14</f>
        <v>35.43</v>
      </c>
      <c r="O14" s="59">
        <f>I14-N14</f>
        <v>2.0700000000000003</v>
      </c>
      <c r="P14" s="29" t="s">
        <v>77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6.5">
      <c r="A15" s="6">
        <v>6</v>
      </c>
      <c r="B15" s="7" t="s">
        <v>27</v>
      </c>
      <c r="C15" s="33">
        <v>193</v>
      </c>
      <c r="D15" s="33">
        <v>168</v>
      </c>
      <c r="E15" s="60">
        <f>ROUND(D15*100/C15,2)</f>
        <v>87.05</v>
      </c>
      <c r="F15" s="33">
        <v>7.14</v>
      </c>
      <c r="G15" s="33">
        <v>7.8</v>
      </c>
      <c r="H15" s="33">
        <v>7.31</v>
      </c>
      <c r="I15" s="23">
        <f>(F15+G15)*2+H15</f>
        <v>37.19</v>
      </c>
      <c r="J15" s="23">
        <f>RANK(I15,$I$10:$I$23)</f>
        <v>6</v>
      </c>
      <c r="K15" s="33">
        <v>6.3</v>
      </c>
      <c r="L15" s="33">
        <v>7.81</v>
      </c>
      <c r="M15" s="33">
        <v>7.01</v>
      </c>
      <c r="N15" s="23">
        <f>(K15+L15)*2+M15</f>
        <v>35.229999999999997</v>
      </c>
      <c r="O15" s="59">
        <f>I15-N15</f>
        <v>1.9600000000000009</v>
      </c>
      <c r="P15" s="29" t="s">
        <v>77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6.5">
      <c r="A16" s="6">
        <v>7</v>
      </c>
      <c r="B16" s="7" t="s">
        <v>19</v>
      </c>
      <c r="C16" s="33">
        <v>141</v>
      </c>
      <c r="D16" s="33">
        <v>110</v>
      </c>
      <c r="E16" s="60">
        <f>ROUND(D16*100/C16,2)</f>
        <v>78.010000000000005</v>
      </c>
      <c r="F16" s="33">
        <v>7.11</v>
      </c>
      <c r="G16" s="33">
        <v>7.64</v>
      </c>
      <c r="H16" s="33">
        <v>7.05</v>
      </c>
      <c r="I16" s="23">
        <v>36.54</v>
      </c>
      <c r="J16" s="23">
        <f>RANK(I16,$I$10:$I$23)</f>
        <v>7</v>
      </c>
      <c r="K16" s="33" t="s">
        <v>20</v>
      </c>
      <c r="L16" s="33" t="s">
        <v>21</v>
      </c>
      <c r="M16" s="33" t="s">
        <v>22</v>
      </c>
      <c r="N16" s="23" t="s">
        <v>23</v>
      </c>
      <c r="O16" s="59">
        <f>I16-N16</f>
        <v>2.6899999999999977</v>
      </c>
      <c r="P16" s="29" t="s">
        <v>77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>
      <c r="A17" s="6">
        <v>8</v>
      </c>
      <c r="B17" s="7" t="s">
        <v>33</v>
      </c>
      <c r="C17" s="33">
        <v>235</v>
      </c>
      <c r="D17" s="33">
        <v>185</v>
      </c>
      <c r="E17" s="60">
        <f>ROUND(D17*100/C17,2)</f>
        <v>78.72</v>
      </c>
      <c r="F17" s="37">
        <v>7.2</v>
      </c>
      <c r="G17" s="37">
        <v>7.51</v>
      </c>
      <c r="H17" s="37">
        <v>7.04</v>
      </c>
      <c r="I17" s="23">
        <f>(F17+G17)*2+H17</f>
        <v>36.46</v>
      </c>
      <c r="J17" s="23">
        <f>RANK(I17,$I$10:$I$23)</f>
        <v>8</v>
      </c>
      <c r="K17" s="33">
        <v>6.39</v>
      </c>
      <c r="L17" s="33">
        <v>6.96</v>
      </c>
      <c r="M17" s="33">
        <v>6.46</v>
      </c>
      <c r="N17" s="23">
        <f>(K17+L17)*2+M17</f>
        <v>33.159999999999997</v>
      </c>
      <c r="O17" s="59">
        <f>I17-N17</f>
        <v>3.3000000000000043</v>
      </c>
      <c r="P17" s="29" t="s">
        <v>77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>
      <c r="A18" s="6">
        <v>9</v>
      </c>
      <c r="B18" s="7" t="s">
        <v>28</v>
      </c>
      <c r="C18" s="33">
        <v>193</v>
      </c>
      <c r="D18" s="33">
        <v>148</v>
      </c>
      <c r="E18" s="60">
        <f>ROUND(D18*100/C18,2)</f>
        <v>76.680000000000007</v>
      </c>
      <c r="F18" s="33">
        <v>6.94</v>
      </c>
      <c r="G18" s="33">
        <v>7.56</v>
      </c>
      <c r="H18" s="33">
        <v>7.3</v>
      </c>
      <c r="I18" s="23">
        <v>36.29</v>
      </c>
      <c r="J18" s="23">
        <f>RANK(I18,$I$10:$I$23)</f>
        <v>9</v>
      </c>
      <c r="K18" s="33">
        <v>5.88</v>
      </c>
      <c r="L18" s="33">
        <v>6.54</v>
      </c>
      <c r="M18" s="33">
        <v>7</v>
      </c>
      <c r="N18" s="23">
        <v>32.299999999999997</v>
      </c>
      <c r="O18" s="59">
        <f>I18-N18</f>
        <v>3.990000000000002</v>
      </c>
      <c r="P18" s="29" t="s">
        <v>77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>
      <c r="A19" s="6">
        <v>10</v>
      </c>
      <c r="B19" s="7" t="s">
        <v>18</v>
      </c>
      <c r="C19" s="33">
        <v>306</v>
      </c>
      <c r="D19" s="33">
        <v>238</v>
      </c>
      <c r="E19" s="60">
        <f>ROUND(D19*100/C19,2)</f>
        <v>77.78</v>
      </c>
      <c r="F19" s="35">
        <v>7.11</v>
      </c>
      <c r="G19" s="33">
        <v>7.35</v>
      </c>
      <c r="H19" s="33">
        <v>7.26</v>
      </c>
      <c r="I19" s="23">
        <f>(F19+G19)*2+H19</f>
        <v>36.18</v>
      </c>
      <c r="J19" s="23">
        <f>RANK(I19,$I$10:$I$23)</f>
        <v>10</v>
      </c>
      <c r="K19" s="33">
        <v>6.36</v>
      </c>
      <c r="L19" s="33">
        <v>7.66</v>
      </c>
      <c r="M19" s="33">
        <v>7.12</v>
      </c>
      <c r="N19" s="23">
        <f>(K19+L19)*2+M19</f>
        <v>35.159999999999997</v>
      </c>
      <c r="O19" s="59">
        <f>I19-N19</f>
        <v>1.0200000000000031</v>
      </c>
      <c r="P19" s="29" t="s">
        <v>77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>
      <c r="A20" s="6">
        <v>11</v>
      </c>
      <c r="B20" s="7" t="s">
        <v>29</v>
      </c>
      <c r="C20" s="33">
        <v>154</v>
      </c>
      <c r="D20" s="33">
        <v>91</v>
      </c>
      <c r="E20" s="60">
        <f>ROUND(D20*100/C20,2)</f>
        <v>59.09</v>
      </c>
      <c r="F20" s="33">
        <v>7.12</v>
      </c>
      <c r="G20" s="33">
        <v>7.59</v>
      </c>
      <c r="H20" s="33">
        <v>6.76</v>
      </c>
      <c r="I20" s="23">
        <f>(F20+G20)*2+H20</f>
        <v>36.18</v>
      </c>
      <c r="J20" s="23">
        <f>RANK(I20,$I$10:$I$23)</f>
        <v>10</v>
      </c>
      <c r="K20" s="33">
        <v>6.22</v>
      </c>
      <c r="L20" s="33">
        <v>7.31</v>
      </c>
      <c r="M20" s="33">
        <v>6.4</v>
      </c>
      <c r="N20" s="23">
        <f>(K20+L20)*2+M20</f>
        <v>33.46</v>
      </c>
      <c r="O20" s="59">
        <f>I20-N20</f>
        <v>2.7199999999999989</v>
      </c>
      <c r="P20" s="29" t="s">
        <v>77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>
      <c r="A21" s="6">
        <v>12</v>
      </c>
      <c r="B21" s="6" t="s">
        <v>17</v>
      </c>
      <c r="C21" s="33">
        <v>163</v>
      </c>
      <c r="D21" s="33">
        <v>126</v>
      </c>
      <c r="E21" s="60">
        <f>ROUND(D21*100/C21,2)</f>
        <v>77.3</v>
      </c>
      <c r="F21" s="33">
        <v>7.01</v>
      </c>
      <c r="G21" s="33">
        <v>7.42</v>
      </c>
      <c r="H21" s="33">
        <v>7.17</v>
      </c>
      <c r="I21" s="23">
        <f>(F21+G21)*2+H21</f>
        <v>36.03</v>
      </c>
      <c r="J21" s="23">
        <f>RANK(I21,$I$10:$I$23)</f>
        <v>12</v>
      </c>
      <c r="K21" s="33">
        <v>6.54</v>
      </c>
      <c r="L21" s="33">
        <v>7.29</v>
      </c>
      <c r="M21" s="33">
        <v>6.86</v>
      </c>
      <c r="N21" s="23">
        <f>(K21+L21)*2+M21</f>
        <v>34.520000000000003</v>
      </c>
      <c r="O21" s="59">
        <f>I21-N21</f>
        <v>1.509999999999998</v>
      </c>
      <c r="P21" s="29" t="s">
        <v>77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>
      <c r="A22" s="6">
        <v>13</v>
      </c>
      <c r="B22" s="7" t="s">
        <v>31</v>
      </c>
      <c r="C22" s="33">
        <v>365</v>
      </c>
      <c r="D22" s="33">
        <v>317</v>
      </c>
      <c r="E22" s="60">
        <f>ROUND(D22*100/C22,2)</f>
        <v>86.85</v>
      </c>
      <c r="F22" s="33">
        <v>7.04</v>
      </c>
      <c r="G22" s="33">
        <v>7.36</v>
      </c>
      <c r="H22" s="33">
        <v>7.14</v>
      </c>
      <c r="I22" s="23">
        <f>(F22+G22)*2+H22</f>
        <v>35.94</v>
      </c>
      <c r="J22" s="23">
        <f>RANK(I22,$I$10:$I$23)</f>
        <v>13</v>
      </c>
      <c r="K22" s="33">
        <v>6.91</v>
      </c>
      <c r="L22" s="33">
        <v>7.61</v>
      </c>
      <c r="M22" s="33">
        <v>6.61</v>
      </c>
      <c r="N22" s="23">
        <f>(K22+L22)*2+M22</f>
        <v>35.65</v>
      </c>
      <c r="O22" s="59">
        <f>I22-N22</f>
        <v>0.28999999999999915</v>
      </c>
      <c r="P22" s="29" t="s">
        <v>77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>
      <c r="A23" s="6">
        <v>14</v>
      </c>
      <c r="B23" s="7" t="s">
        <v>30</v>
      </c>
      <c r="C23" s="33">
        <v>153</v>
      </c>
      <c r="D23" s="33">
        <v>118</v>
      </c>
      <c r="E23" s="60">
        <f>ROUND(D23*100/C23,2)</f>
        <v>77.12</v>
      </c>
      <c r="F23" s="33">
        <v>7.04</v>
      </c>
      <c r="G23" s="34">
        <v>7.29</v>
      </c>
      <c r="H23" s="34">
        <v>7.03</v>
      </c>
      <c r="I23" s="23">
        <f>(F23+G23)*2+H23</f>
        <v>35.69</v>
      </c>
      <c r="J23" s="23">
        <f>RANK(I23,$I$10:$I$23)</f>
        <v>14</v>
      </c>
      <c r="K23" s="36">
        <v>6.67</v>
      </c>
      <c r="L23" s="36">
        <v>7.82</v>
      </c>
      <c r="M23" s="36">
        <v>7.47</v>
      </c>
      <c r="N23" s="23">
        <f>(K23+L23)*2+M23</f>
        <v>36.450000000000003</v>
      </c>
      <c r="O23" s="59">
        <f>I23-N23</f>
        <v>-0.76000000000000512</v>
      </c>
      <c r="P23" s="30" t="s">
        <v>78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s="22" customFormat="1" ht="15.75" customHeight="1">
      <c r="A24" s="6"/>
      <c r="B24" s="27" t="s">
        <v>74</v>
      </c>
      <c r="C24" s="33"/>
      <c r="D24" s="33"/>
      <c r="E24" s="60"/>
      <c r="F24" s="37"/>
      <c r="G24" s="38"/>
      <c r="H24" s="38"/>
      <c r="I24" s="23"/>
      <c r="J24" s="23"/>
      <c r="K24" s="33"/>
      <c r="L24" s="33"/>
      <c r="M24" s="33"/>
      <c r="N24" s="23"/>
      <c r="O24" s="59"/>
      <c r="P24" s="39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>
      <c r="A25" s="6">
        <v>15</v>
      </c>
      <c r="B25" s="7" t="s">
        <v>34</v>
      </c>
      <c r="C25" s="33">
        <v>668</v>
      </c>
      <c r="D25" s="33">
        <v>566</v>
      </c>
      <c r="E25" s="60">
        <v>84.73</v>
      </c>
      <c r="F25" s="33">
        <v>7.6</v>
      </c>
      <c r="G25" s="33">
        <v>8.31</v>
      </c>
      <c r="H25" s="33">
        <v>9.06</v>
      </c>
      <c r="I25" s="23">
        <f>(F25+G25)*2+H25</f>
        <v>40.880000000000003</v>
      </c>
      <c r="J25" s="23">
        <f>RANK(I25,$I$25:$I$33)</f>
        <v>1</v>
      </c>
      <c r="K25" s="33">
        <v>7.03</v>
      </c>
      <c r="L25" s="33">
        <v>8.01</v>
      </c>
      <c r="M25" s="33">
        <v>8.98</v>
      </c>
      <c r="N25" s="23">
        <f>(K25+L25)*2+M25</f>
        <v>39.06</v>
      </c>
      <c r="O25" s="59">
        <f>I25-N25</f>
        <v>1.8200000000000003</v>
      </c>
      <c r="P25" s="29" t="s">
        <v>77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>
      <c r="A26" s="6">
        <v>16</v>
      </c>
      <c r="B26" s="7" t="s">
        <v>35</v>
      </c>
      <c r="C26" s="33">
        <v>390</v>
      </c>
      <c r="D26" s="33">
        <v>337</v>
      </c>
      <c r="E26" s="60">
        <f>ROUND(D26*100/C26,2)</f>
        <v>86.41</v>
      </c>
      <c r="F26" s="33">
        <v>7.41</v>
      </c>
      <c r="G26" s="33">
        <v>7.97</v>
      </c>
      <c r="H26" s="33">
        <v>8.76</v>
      </c>
      <c r="I26" s="23">
        <f>(F26+G26)*2+H26</f>
        <v>39.519999999999996</v>
      </c>
      <c r="J26" s="23">
        <f>RANK(I26,$I$25:$I$33)</f>
        <v>2</v>
      </c>
      <c r="K26" s="33">
        <v>6.77</v>
      </c>
      <c r="L26" s="33">
        <v>7.85</v>
      </c>
      <c r="M26" s="33">
        <v>8.3800000000000008</v>
      </c>
      <c r="N26" s="23">
        <f>(K26+L26)*2+M26</f>
        <v>37.619999999999997</v>
      </c>
      <c r="O26" s="59">
        <f>I26-N26</f>
        <v>1.8999999999999986</v>
      </c>
      <c r="P26" s="29" t="s">
        <v>77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>
      <c r="A27" s="6">
        <v>17</v>
      </c>
      <c r="B27" s="7" t="s">
        <v>39</v>
      </c>
      <c r="C27" s="33">
        <v>311</v>
      </c>
      <c r="D27" s="33">
        <v>193</v>
      </c>
      <c r="E27" s="60">
        <f>ROUND(D27*100/C27,2)</f>
        <v>62.06</v>
      </c>
      <c r="F27" s="33">
        <v>7.35</v>
      </c>
      <c r="G27" s="33">
        <v>7.94</v>
      </c>
      <c r="H27" s="33">
        <v>8.68</v>
      </c>
      <c r="I27" s="23">
        <f>(F27+G27)*2+H27</f>
        <v>39.26</v>
      </c>
      <c r="J27" s="23">
        <f>RANK(I27,$I$25:$I$33)</f>
        <v>3</v>
      </c>
      <c r="K27" s="33">
        <v>6.65</v>
      </c>
      <c r="L27" s="33">
        <v>7.53</v>
      </c>
      <c r="M27" s="33">
        <v>8.1999999999999993</v>
      </c>
      <c r="N27" s="23">
        <f>(K27+L27)*2+M27</f>
        <v>36.56</v>
      </c>
      <c r="O27" s="59">
        <f>I27-N27</f>
        <v>2.6999999999999957</v>
      </c>
      <c r="P27" s="29" t="s">
        <v>77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>
      <c r="A28" s="6">
        <v>18</v>
      </c>
      <c r="B28" s="62" t="s">
        <v>41</v>
      </c>
      <c r="C28" s="33">
        <v>71</v>
      </c>
      <c r="D28" s="33">
        <v>17</v>
      </c>
      <c r="E28" s="60">
        <f>ROUND(D28*100/C26,2)</f>
        <v>4.3600000000000003</v>
      </c>
      <c r="F28" s="33">
        <v>7.4</v>
      </c>
      <c r="G28" s="33">
        <v>7.6</v>
      </c>
      <c r="H28" s="33">
        <v>8.8000000000000007</v>
      </c>
      <c r="I28" s="23">
        <f>(F28+G28)*2+H28</f>
        <v>38.799999999999997</v>
      </c>
      <c r="J28" s="23">
        <f>RANK(I28,$I$25:$I$33)</f>
        <v>4</v>
      </c>
      <c r="K28" s="64">
        <v>6.24</v>
      </c>
      <c r="L28" s="64">
        <v>7.9630000000000001</v>
      </c>
      <c r="M28" s="64">
        <v>9.02</v>
      </c>
      <c r="N28" s="23">
        <f>(K28+L28)*2+M28</f>
        <v>37.426000000000002</v>
      </c>
      <c r="O28" s="59">
        <f>I28-N28</f>
        <v>1.3739999999999952</v>
      </c>
      <c r="P28" s="29" t="s">
        <v>77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>
      <c r="A29" s="6">
        <v>19</v>
      </c>
      <c r="B29" s="63" t="s">
        <v>42</v>
      </c>
      <c r="C29" s="41">
        <v>41</v>
      </c>
      <c r="D29" s="33">
        <v>9</v>
      </c>
      <c r="E29" s="60">
        <f>ROUND(D29*100/C27,2)</f>
        <v>2.89</v>
      </c>
      <c r="F29" s="33">
        <v>7.3</v>
      </c>
      <c r="G29" s="33">
        <v>7.2</v>
      </c>
      <c r="H29" s="33">
        <v>9</v>
      </c>
      <c r="I29" s="23">
        <f>(F29+G29)*2+H29</f>
        <v>38</v>
      </c>
      <c r="J29" s="23">
        <f>RANK(I29,$I$25:$I$33)</f>
        <v>5</v>
      </c>
      <c r="K29" s="42">
        <v>0</v>
      </c>
      <c r="L29" s="42">
        <v>0</v>
      </c>
      <c r="M29" s="42">
        <v>0</v>
      </c>
      <c r="N29" s="23">
        <f>(K29+L29)*2+M29</f>
        <v>0</v>
      </c>
      <c r="O29" s="59" t="s">
        <v>76</v>
      </c>
      <c r="P29" s="39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>
      <c r="A30" s="6">
        <v>20</v>
      </c>
      <c r="B30" s="26" t="s">
        <v>36</v>
      </c>
      <c r="C30" s="42">
        <v>363</v>
      </c>
      <c r="D30" s="43">
        <v>288</v>
      </c>
      <c r="E30" s="60">
        <f>ROUND(D30*100/C30,2)</f>
        <v>79.34</v>
      </c>
      <c r="F30" s="40">
        <v>7</v>
      </c>
      <c r="G30" s="33">
        <v>7.59</v>
      </c>
      <c r="H30" s="33">
        <v>8.61</v>
      </c>
      <c r="I30" s="23">
        <f>(F30+G30)*2+H30</f>
        <v>37.79</v>
      </c>
      <c r="J30" s="23">
        <f>RANK(I30,$I$25:$I$33)</f>
        <v>6</v>
      </c>
      <c r="K30" s="33">
        <v>6.26</v>
      </c>
      <c r="L30" s="33">
        <v>7.46</v>
      </c>
      <c r="M30" s="33">
        <v>8.57</v>
      </c>
      <c r="N30" s="23">
        <f>(K30+L30)*2+M30</f>
        <v>36.01</v>
      </c>
      <c r="O30" s="59">
        <f>I30-N30</f>
        <v>1.7800000000000011</v>
      </c>
      <c r="P30" s="29" t="s">
        <v>77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6">
        <v>21</v>
      </c>
      <c r="B31" s="25" t="s">
        <v>37</v>
      </c>
      <c r="C31" s="42">
        <v>134</v>
      </c>
      <c r="D31" s="43">
        <v>83</v>
      </c>
      <c r="E31" s="60">
        <f>ROUND(D31*100/C31,2)</f>
        <v>61.94</v>
      </c>
      <c r="F31" s="33">
        <v>7.11</v>
      </c>
      <c r="G31" s="33">
        <v>7.57</v>
      </c>
      <c r="H31" s="33">
        <v>7.24</v>
      </c>
      <c r="I31" s="23">
        <f>(F31+G31)*2+H31</f>
        <v>36.6</v>
      </c>
      <c r="J31" s="23">
        <f>RANK(I31,$I$25:$I$33)</f>
        <v>7</v>
      </c>
      <c r="K31" s="65">
        <v>5.19</v>
      </c>
      <c r="L31" s="65">
        <v>6.59</v>
      </c>
      <c r="M31" s="65">
        <v>6.29</v>
      </c>
      <c r="N31" s="23">
        <f>(K31+L31)*2+M31</f>
        <v>29.85</v>
      </c>
      <c r="O31" s="59">
        <f>I31-N31</f>
        <v>6.75</v>
      </c>
      <c r="P31" s="29" t="s">
        <v>77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6">
        <v>22</v>
      </c>
      <c r="B32" s="26" t="s">
        <v>40</v>
      </c>
      <c r="C32" s="42">
        <v>92</v>
      </c>
      <c r="D32" s="43">
        <v>16</v>
      </c>
      <c r="E32" s="60">
        <f>ROUND(D32*100/C32,2)</f>
        <v>17.39</v>
      </c>
      <c r="F32" s="33">
        <v>6.03</v>
      </c>
      <c r="G32" s="33">
        <v>7.08</v>
      </c>
      <c r="H32" s="33">
        <v>8.2799999999999994</v>
      </c>
      <c r="I32" s="23">
        <f>(F32+G32)*2+H32</f>
        <v>34.5</v>
      </c>
      <c r="J32" s="23">
        <f>RANK(I32,$I$25:$I$33)</f>
        <v>8</v>
      </c>
      <c r="K32" s="42">
        <v>6.56</v>
      </c>
      <c r="L32" s="42">
        <v>7.84</v>
      </c>
      <c r="M32" s="42">
        <v>9.06</v>
      </c>
      <c r="N32" s="23">
        <f>(K32+L32)*2+M32</f>
        <v>37.86</v>
      </c>
      <c r="O32" s="59">
        <f>I32-N32</f>
        <v>-3.3599999999999994</v>
      </c>
      <c r="P32" s="30" t="s">
        <v>78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6">
        <v>23</v>
      </c>
      <c r="B33" s="25" t="s">
        <v>38</v>
      </c>
      <c r="C33" s="42">
        <v>28</v>
      </c>
      <c r="D33" s="43">
        <v>8</v>
      </c>
      <c r="E33" s="60">
        <f>ROUND(D33*100/C33,2)</f>
        <v>28.57</v>
      </c>
      <c r="F33" s="33">
        <v>5.78</v>
      </c>
      <c r="G33" s="33">
        <v>5.22</v>
      </c>
      <c r="H33" s="33">
        <v>7.09</v>
      </c>
      <c r="I33" s="23">
        <f>(F33+G33)*2+H33</f>
        <v>29.09</v>
      </c>
      <c r="J33" s="23">
        <f>RANK(I33,$I$25:$I$33)</f>
        <v>9</v>
      </c>
      <c r="K33" s="33">
        <v>0</v>
      </c>
      <c r="L33" s="33">
        <v>0</v>
      </c>
      <c r="M33" s="33">
        <v>0</v>
      </c>
      <c r="N33" s="23">
        <f>(K33+L33)*2+M33</f>
        <v>0</v>
      </c>
      <c r="O33" s="59" t="s">
        <v>75</v>
      </c>
      <c r="P33" s="39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1"/>
      <c r="B47" s="1"/>
      <c r="C47" s="1"/>
      <c r="D47" s="1"/>
      <c r="E47" s="1"/>
      <c r="F47" s="1"/>
      <c r="G47" s="1"/>
      <c r="H47" s="1"/>
      <c r="I47" s="9" t="s">
        <v>43</v>
      </c>
      <c r="J47" s="9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</sheetData>
  <sortState ref="A25:AA33">
    <sortCondition descending="1" ref="I25:I33"/>
  </sortState>
  <mergeCells count="9">
    <mergeCell ref="B3:O3"/>
    <mergeCell ref="F5:I5"/>
    <mergeCell ref="K5:N5"/>
    <mergeCell ref="A4:O4"/>
    <mergeCell ref="A5:A6"/>
    <mergeCell ref="B5:B6"/>
    <mergeCell ref="C5:C6"/>
    <mergeCell ref="D5:D6"/>
    <mergeCell ref="E5:E6"/>
  </mergeCells>
  <pageMargins left="0.2" right="0.2" top="0.25" bottom="0.25" header="0" footer="0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6" topLeftCell="A7" activePane="bottomLeft" state="frozen"/>
      <selection pane="bottomLeft" activeCell="B8" sqref="B8"/>
    </sheetView>
  </sheetViews>
  <sheetFormatPr defaultColWidth="14.42578125" defaultRowHeight="15" customHeight="1"/>
  <cols>
    <col min="1" max="1" width="6" customWidth="1"/>
    <col min="2" max="2" width="20.140625" customWidth="1"/>
    <col min="3" max="3" width="8.7109375" customWidth="1"/>
    <col min="4" max="4" width="12.42578125" customWidth="1"/>
    <col min="5" max="6" width="11.7109375" customWidth="1"/>
    <col min="7" max="7" width="11.42578125" customWidth="1"/>
    <col min="8" max="26" width="8.7109375" customWidth="1"/>
  </cols>
  <sheetData>
    <row r="1" spans="1:16">
      <c r="A1" s="9" t="s">
        <v>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>
      <c r="A3" s="1"/>
      <c r="B3" s="54" t="s">
        <v>2</v>
      </c>
      <c r="C3" s="55"/>
      <c r="D3" s="55"/>
      <c r="E3" s="55"/>
      <c r="F3" s="55"/>
      <c r="G3" s="55"/>
      <c r="H3" s="1"/>
      <c r="I3" s="1"/>
      <c r="J3" s="1"/>
      <c r="K3" s="1"/>
      <c r="L3" s="1"/>
      <c r="M3" s="1"/>
    </row>
    <row r="4" spans="1:16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6" ht="15" customHeight="1">
      <c r="A5" s="49" t="s">
        <v>3</v>
      </c>
      <c r="B5" s="49" t="s">
        <v>4</v>
      </c>
      <c r="C5" s="51" t="s">
        <v>5</v>
      </c>
      <c r="D5" s="44" t="s">
        <v>45</v>
      </c>
      <c r="E5" s="45"/>
      <c r="F5" s="45"/>
      <c r="G5" s="45"/>
      <c r="H5" s="46"/>
      <c r="I5" s="44" t="s">
        <v>46</v>
      </c>
      <c r="J5" s="45"/>
      <c r="K5" s="45"/>
      <c r="L5" s="46"/>
      <c r="M5" s="44" t="s">
        <v>47</v>
      </c>
      <c r="N5" s="45"/>
      <c r="O5" s="45"/>
      <c r="P5" s="46"/>
    </row>
    <row r="6" spans="1:16" ht="63">
      <c r="A6" s="50"/>
      <c r="B6" s="50"/>
      <c r="C6" s="50"/>
      <c r="D6" s="2" t="s">
        <v>48</v>
      </c>
      <c r="E6" s="2" t="s">
        <v>49</v>
      </c>
      <c r="F6" s="2" t="s">
        <v>50</v>
      </c>
      <c r="G6" s="2" t="s">
        <v>51</v>
      </c>
      <c r="H6" s="2" t="s">
        <v>52</v>
      </c>
      <c r="I6" s="2" t="s">
        <v>53</v>
      </c>
      <c r="J6" s="2" t="s">
        <v>54</v>
      </c>
      <c r="K6" s="2" t="s">
        <v>55</v>
      </c>
      <c r="L6" s="2" t="s">
        <v>56</v>
      </c>
      <c r="M6" s="2" t="s">
        <v>57</v>
      </c>
      <c r="N6" s="2" t="s">
        <v>58</v>
      </c>
      <c r="O6" s="2" t="s">
        <v>59</v>
      </c>
      <c r="P6" s="2" t="s">
        <v>60</v>
      </c>
    </row>
    <row r="7" spans="1:16" ht="15.75">
      <c r="A7" s="3"/>
      <c r="B7" s="3" t="s">
        <v>13</v>
      </c>
      <c r="C7" s="4">
        <f>C8+C9</f>
        <v>1232</v>
      </c>
      <c r="D7" s="4">
        <f t="shared" ref="D7:G7" si="0">ROUND((D8+D9)/2,2)</f>
        <v>0</v>
      </c>
      <c r="E7" s="4">
        <f t="shared" si="0"/>
        <v>0</v>
      </c>
      <c r="F7" s="4">
        <f t="shared" si="0"/>
        <v>0</v>
      </c>
      <c r="G7" s="4">
        <f t="shared" si="0"/>
        <v>0</v>
      </c>
      <c r="H7" s="5">
        <f t="shared" ref="H7:H32" si="1">(D7+E7)*2+G7</f>
        <v>0</v>
      </c>
      <c r="I7" s="4">
        <f t="shared" ref="I7:P7" si="2">ROUND((I8+I9)/2,2)</f>
        <v>0</v>
      </c>
      <c r="J7" s="4">
        <f t="shared" si="2"/>
        <v>0.04</v>
      </c>
      <c r="K7" s="4">
        <f t="shared" si="2"/>
        <v>0.04</v>
      </c>
      <c r="L7" s="4">
        <f t="shared" si="2"/>
        <v>0.04</v>
      </c>
      <c r="M7" s="4">
        <f t="shared" si="2"/>
        <v>0</v>
      </c>
      <c r="N7" s="4">
        <f t="shared" si="2"/>
        <v>0</v>
      </c>
      <c r="O7" s="4">
        <f t="shared" si="2"/>
        <v>0.22</v>
      </c>
      <c r="P7" s="4">
        <f t="shared" si="2"/>
        <v>0.5</v>
      </c>
    </row>
    <row r="8" spans="1:16" ht="15.75">
      <c r="A8" s="3"/>
      <c r="B8" s="3" t="s">
        <v>14</v>
      </c>
      <c r="C8" s="4">
        <f>SUM(C10:C23)</f>
        <v>821</v>
      </c>
      <c r="D8" s="4">
        <f t="shared" ref="D8:G8" si="3">ROUND(SUM(D10:D23)/14,2)</f>
        <v>0</v>
      </c>
      <c r="E8" s="4">
        <f t="shared" si="3"/>
        <v>0</v>
      </c>
      <c r="F8" s="4">
        <f t="shared" si="3"/>
        <v>0</v>
      </c>
      <c r="G8" s="4">
        <f t="shared" si="3"/>
        <v>0</v>
      </c>
      <c r="H8" s="5">
        <f t="shared" si="1"/>
        <v>0</v>
      </c>
      <c r="I8" s="4">
        <f t="shared" ref="I8:P8" si="4">ROUND(SUM(I10:I23)/14,2)</f>
        <v>0</v>
      </c>
      <c r="J8" s="4">
        <f t="shared" si="4"/>
        <v>7.0000000000000007E-2</v>
      </c>
      <c r="K8" s="4">
        <f t="shared" si="4"/>
        <v>7.0000000000000007E-2</v>
      </c>
      <c r="L8" s="4">
        <f t="shared" si="4"/>
        <v>7.0000000000000007E-2</v>
      </c>
      <c r="M8" s="4">
        <f t="shared" si="4"/>
        <v>0</v>
      </c>
      <c r="N8" s="4">
        <f t="shared" si="4"/>
        <v>0</v>
      </c>
      <c r="O8" s="4">
        <f t="shared" si="4"/>
        <v>0.43</v>
      </c>
      <c r="P8" s="4">
        <f t="shared" si="4"/>
        <v>1</v>
      </c>
    </row>
    <row r="9" spans="1:16" ht="15.75">
      <c r="A9" s="3"/>
      <c r="B9" s="3" t="s">
        <v>15</v>
      </c>
      <c r="C9" s="4">
        <f>SUM(C24:C32)</f>
        <v>411</v>
      </c>
      <c r="D9" s="4">
        <f t="shared" ref="D9:G9" si="5">ROUND(SUM(D24:D32)/9,2)</f>
        <v>0</v>
      </c>
      <c r="E9" s="4">
        <f t="shared" si="5"/>
        <v>0</v>
      </c>
      <c r="F9" s="4">
        <f t="shared" si="5"/>
        <v>0</v>
      </c>
      <c r="G9" s="4">
        <f t="shared" si="5"/>
        <v>0</v>
      </c>
      <c r="H9" s="5">
        <f t="shared" si="1"/>
        <v>0</v>
      </c>
      <c r="I9" s="4">
        <f t="shared" ref="I9:P9" si="6">ROUND(SUM(I24:I32)/9,2)</f>
        <v>0</v>
      </c>
      <c r="J9" s="4">
        <f t="shared" si="6"/>
        <v>0</v>
      </c>
      <c r="K9" s="4">
        <f t="shared" si="6"/>
        <v>0</v>
      </c>
      <c r="L9" s="4">
        <f t="shared" si="6"/>
        <v>0</v>
      </c>
      <c r="M9" s="4">
        <f t="shared" si="6"/>
        <v>0</v>
      </c>
      <c r="N9" s="4">
        <f t="shared" si="6"/>
        <v>0</v>
      </c>
      <c r="O9" s="4">
        <f t="shared" si="6"/>
        <v>0</v>
      </c>
      <c r="P9" s="4">
        <f t="shared" si="6"/>
        <v>0</v>
      </c>
    </row>
    <row r="10" spans="1:16" ht="15.75">
      <c r="A10" s="6">
        <v>1</v>
      </c>
      <c r="B10" s="6" t="s">
        <v>16</v>
      </c>
      <c r="C10" s="6">
        <v>1</v>
      </c>
      <c r="D10" s="6"/>
      <c r="E10" s="6"/>
      <c r="F10" s="6"/>
      <c r="G10" s="6"/>
      <c r="H10" s="5">
        <f t="shared" si="1"/>
        <v>0</v>
      </c>
      <c r="I10" s="6"/>
      <c r="J10" s="6"/>
      <c r="K10" s="6"/>
      <c r="L10" s="5">
        <f t="shared" ref="L10:L20" si="7">(I10+J10)*2+K10</f>
        <v>0</v>
      </c>
      <c r="M10" s="6"/>
      <c r="N10" s="10"/>
      <c r="O10" s="10"/>
      <c r="P10" s="10"/>
    </row>
    <row r="11" spans="1:16" ht="15.75">
      <c r="A11" s="6">
        <v>2</v>
      </c>
      <c r="B11" s="6" t="s">
        <v>17</v>
      </c>
      <c r="C11" s="11">
        <v>126</v>
      </c>
      <c r="D11" s="6"/>
      <c r="E11" s="6"/>
      <c r="F11" s="6"/>
      <c r="G11" s="6"/>
      <c r="H11" s="5">
        <f t="shared" si="1"/>
        <v>0</v>
      </c>
      <c r="I11" s="11">
        <v>0</v>
      </c>
      <c r="J11" s="11">
        <v>0</v>
      </c>
      <c r="K11" s="11">
        <v>0</v>
      </c>
      <c r="L11" s="5">
        <f t="shared" si="7"/>
        <v>0</v>
      </c>
      <c r="M11" s="11">
        <v>0</v>
      </c>
      <c r="N11" s="12">
        <v>0</v>
      </c>
      <c r="O11" s="12">
        <v>1</v>
      </c>
      <c r="P11" s="12">
        <v>0</v>
      </c>
    </row>
    <row r="12" spans="1:16" ht="15.75">
      <c r="A12" s="6">
        <v>3</v>
      </c>
      <c r="B12" s="7" t="s">
        <v>19</v>
      </c>
      <c r="C12" s="6">
        <v>1</v>
      </c>
      <c r="D12" s="7"/>
      <c r="E12" s="7"/>
      <c r="F12" s="7"/>
      <c r="G12" s="7"/>
      <c r="H12" s="5">
        <f t="shared" si="1"/>
        <v>0</v>
      </c>
      <c r="I12" s="7"/>
      <c r="J12" s="7"/>
      <c r="K12" s="7"/>
      <c r="L12" s="5">
        <f t="shared" si="7"/>
        <v>0</v>
      </c>
      <c r="M12" s="7"/>
      <c r="N12" s="10"/>
      <c r="O12" s="10"/>
      <c r="P12" s="10"/>
    </row>
    <row r="13" spans="1:16" ht="15.75">
      <c r="A13" s="6">
        <v>4</v>
      </c>
      <c r="B13" s="7" t="s">
        <v>18</v>
      </c>
      <c r="C13" s="6">
        <v>1</v>
      </c>
      <c r="D13" s="7"/>
      <c r="E13" s="7"/>
      <c r="F13" s="7"/>
      <c r="G13" s="7"/>
      <c r="H13" s="5">
        <f t="shared" si="1"/>
        <v>0</v>
      </c>
      <c r="I13" s="7"/>
      <c r="J13" s="7"/>
      <c r="K13" s="7"/>
      <c r="L13" s="5">
        <f t="shared" si="7"/>
        <v>0</v>
      </c>
      <c r="M13" s="7"/>
      <c r="N13" s="10"/>
      <c r="O13" s="10"/>
      <c r="P13" s="10"/>
    </row>
    <row r="14" spans="1:16" ht="15.75">
      <c r="A14" s="6">
        <v>5</v>
      </c>
      <c r="B14" s="7" t="s">
        <v>24</v>
      </c>
      <c r="C14" s="6">
        <v>1</v>
      </c>
      <c r="D14" s="7"/>
      <c r="E14" s="7"/>
      <c r="F14" s="7"/>
      <c r="G14" s="7"/>
      <c r="H14" s="5">
        <f t="shared" si="1"/>
        <v>0</v>
      </c>
      <c r="I14" s="7"/>
      <c r="J14" s="7"/>
      <c r="K14" s="7"/>
      <c r="L14" s="5">
        <f t="shared" si="7"/>
        <v>0</v>
      </c>
      <c r="M14" s="7"/>
      <c r="N14" s="10"/>
      <c r="O14" s="10"/>
      <c r="P14" s="10"/>
    </row>
    <row r="15" spans="1:16" ht="15.75">
      <c r="A15" s="6">
        <v>6</v>
      </c>
      <c r="B15" s="7" t="s">
        <v>25</v>
      </c>
      <c r="C15" s="11">
        <v>192</v>
      </c>
      <c r="D15" s="7"/>
      <c r="E15" s="7"/>
      <c r="F15" s="7"/>
      <c r="G15" s="7"/>
      <c r="H15" s="5">
        <f t="shared" si="1"/>
        <v>0</v>
      </c>
      <c r="I15" s="7"/>
      <c r="J15" s="7"/>
      <c r="K15" s="7"/>
      <c r="L15" s="5">
        <f t="shared" si="7"/>
        <v>0</v>
      </c>
      <c r="M15" s="7"/>
      <c r="N15" s="10"/>
      <c r="O15" s="10"/>
      <c r="P15" s="10"/>
    </row>
    <row r="16" spans="1:16" ht="15.75">
      <c r="A16" s="6">
        <v>7</v>
      </c>
      <c r="B16" s="7" t="s">
        <v>26</v>
      </c>
      <c r="C16" s="6">
        <v>1</v>
      </c>
      <c r="D16" s="7"/>
      <c r="E16" s="7"/>
      <c r="F16" s="7"/>
      <c r="G16" s="7"/>
      <c r="H16" s="5">
        <f t="shared" si="1"/>
        <v>0</v>
      </c>
      <c r="I16" s="7"/>
      <c r="J16" s="7"/>
      <c r="K16" s="7"/>
      <c r="L16" s="5">
        <f t="shared" si="7"/>
        <v>0</v>
      </c>
      <c r="M16" s="7"/>
      <c r="N16" s="10"/>
      <c r="O16" s="10"/>
      <c r="P16" s="10"/>
    </row>
    <row r="17" spans="1:26" ht="15.75">
      <c r="A17" s="6">
        <v>8</v>
      </c>
      <c r="B17" s="7" t="s">
        <v>27</v>
      </c>
      <c r="C17" s="6">
        <v>1</v>
      </c>
      <c r="D17" s="7"/>
      <c r="E17" s="7"/>
      <c r="F17" s="7"/>
      <c r="G17" s="7"/>
      <c r="H17" s="5">
        <f t="shared" si="1"/>
        <v>0</v>
      </c>
      <c r="I17" s="7"/>
      <c r="J17" s="7"/>
      <c r="K17" s="7"/>
      <c r="L17" s="5">
        <f t="shared" si="7"/>
        <v>0</v>
      </c>
      <c r="M17" s="7"/>
      <c r="N17" s="10"/>
      <c r="O17" s="10"/>
      <c r="P17" s="10"/>
    </row>
    <row r="18" spans="1:26" ht="15.75">
      <c r="A18" s="6">
        <v>9</v>
      </c>
      <c r="B18" s="7" t="s">
        <v>28</v>
      </c>
      <c r="C18" s="6">
        <v>1</v>
      </c>
      <c r="D18" s="7"/>
      <c r="E18" s="7"/>
      <c r="F18" s="7"/>
      <c r="G18" s="7"/>
      <c r="H18" s="5">
        <f t="shared" si="1"/>
        <v>0</v>
      </c>
      <c r="I18" s="7"/>
      <c r="J18" s="7"/>
      <c r="K18" s="7"/>
      <c r="L18" s="5">
        <f t="shared" si="7"/>
        <v>0</v>
      </c>
      <c r="M18" s="7"/>
      <c r="N18" s="10"/>
      <c r="O18" s="10"/>
      <c r="P18" s="10"/>
    </row>
    <row r="19" spans="1:26" ht="15.75">
      <c r="A19" s="6">
        <v>10</v>
      </c>
      <c r="B19" s="7" t="s">
        <v>29</v>
      </c>
      <c r="C19" s="6">
        <v>1</v>
      </c>
      <c r="D19" s="7"/>
      <c r="E19" s="7"/>
      <c r="F19" s="7"/>
      <c r="G19" s="7"/>
      <c r="H19" s="5">
        <f t="shared" si="1"/>
        <v>0</v>
      </c>
      <c r="I19" s="7"/>
      <c r="J19" s="7"/>
      <c r="K19" s="7"/>
      <c r="L19" s="5">
        <f t="shared" si="7"/>
        <v>0</v>
      </c>
      <c r="M19" s="7"/>
      <c r="N19" s="10"/>
      <c r="O19" s="10"/>
      <c r="P19" s="10"/>
    </row>
    <row r="20" spans="1:26" ht="15.75">
      <c r="A20" s="6">
        <v>11</v>
      </c>
      <c r="B20" s="7" t="s">
        <v>30</v>
      </c>
      <c r="C20" s="6">
        <v>1</v>
      </c>
      <c r="D20" s="7"/>
      <c r="E20" s="7"/>
      <c r="F20" s="7"/>
      <c r="G20" s="7"/>
      <c r="H20" s="5">
        <f t="shared" si="1"/>
        <v>0</v>
      </c>
      <c r="I20" s="7"/>
      <c r="J20" s="7"/>
      <c r="K20" s="7"/>
      <c r="L20" s="5">
        <f t="shared" si="7"/>
        <v>0</v>
      </c>
      <c r="M20" s="7"/>
      <c r="N20" s="10"/>
      <c r="O20" s="10"/>
      <c r="P20" s="10"/>
    </row>
    <row r="21" spans="1:26" ht="15.75" customHeight="1">
      <c r="A21" s="6">
        <v>12</v>
      </c>
      <c r="B21" s="7" t="s">
        <v>31</v>
      </c>
      <c r="C21" s="11">
        <v>365</v>
      </c>
      <c r="D21" s="7"/>
      <c r="E21" s="7"/>
      <c r="F21" s="7"/>
      <c r="G21" s="7"/>
      <c r="H21" s="5">
        <f t="shared" si="1"/>
        <v>0</v>
      </c>
      <c r="I21" s="8">
        <v>0</v>
      </c>
      <c r="J21" s="8">
        <v>1</v>
      </c>
      <c r="K21" s="8">
        <v>1</v>
      </c>
      <c r="L21" s="13">
        <v>1</v>
      </c>
      <c r="M21" s="8">
        <v>0</v>
      </c>
      <c r="N21" s="12">
        <v>0</v>
      </c>
      <c r="O21" s="12">
        <v>5</v>
      </c>
      <c r="P21" s="12">
        <v>14</v>
      </c>
    </row>
    <row r="22" spans="1:26" ht="15.75" customHeight="1">
      <c r="A22" s="6">
        <v>13</v>
      </c>
      <c r="B22" s="7" t="s">
        <v>32</v>
      </c>
      <c r="C22" s="11">
        <v>128</v>
      </c>
      <c r="D22" s="7"/>
      <c r="E22" s="7"/>
      <c r="F22" s="7"/>
      <c r="G22" s="7"/>
      <c r="H22" s="5">
        <f t="shared" si="1"/>
        <v>0</v>
      </c>
      <c r="I22" s="7"/>
      <c r="J22" s="7"/>
      <c r="K22" s="7"/>
      <c r="L22" s="5">
        <f t="shared" ref="L22:L32" si="8">(I22+J22)*2+K22</f>
        <v>0</v>
      </c>
      <c r="M22" s="7"/>
      <c r="N22" s="10"/>
      <c r="O22" s="10"/>
      <c r="P22" s="10"/>
    </row>
    <row r="23" spans="1:26" ht="15.75" customHeight="1">
      <c r="A23" s="6">
        <v>14</v>
      </c>
      <c r="B23" s="7" t="s">
        <v>33</v>
      </c>
      <c r="C23" s="6">
        <v>1</v>
      </c>
      <c r="D23" s="7"/>
      <c r="E23" s="7"/>
      <c r="F23" s="7"/>
      <c r="G23" s="7"/>
      <c r="H23" s="5">
        <f t="shared" si="1"/>
        <v>0</v>
      </c>
      <c r="I23" s="7"/>
      <c r="J23" s="7"/>
      <c r="K23" s="7"/>
      <c r="L23" s="5">
        <f t="shared" si="8"/>
        <v>0</v>
      </c>
      <c r="M23" s="7"/>
      <c r="N23" s="10"/>
      <c r="O23" s="10"/>
      <c r="P23" s="10"/>
    </row>
    <row r="24" spans="1:26" ht="15.75" customHeight="1">
      <c r="A24" s="6">
        <v>15</v>
      </c>
      <c r="B24" s="7" t="s">
        <v>34</v>
      </c>
      <c r="C24" s="6">
        <v>1</v>
      </c>
      <c r="D24" s="7"/>
      <c r="E24" s="7"/>
      <c r="F24" s="7"/>
      <c r="G24" s="7"/>
      <c r="H24" s="5">
        <f t="shared" si="1"/>
        <v>0</v>
      </c>
      <c r="I24" s="7"/>
      <c r="J24" s="7"/>
      <c r="K24" s="7"/>
      <c r="L24" s="5">
        <f t="shared" si="8"/>
        <v>0</v>
      </c>
      <c r="M24" s="7"/>
      <c r="N24" s="10"/>
      <c r="O24" s="10"/>
      <c r="P24" s="10"/>
    </row>
    <row r="25" spans="1:26" ht="15.75" customHeight="1">
      <c r="A25" s="6">
        <v>16</v>
      </c>
      <c r="B25" s="7" t="s">
        <v>39</v>
      </c>
      <c r="C25" s="6">
        <v>1</v>
      </c>
      <c r="D25" s="7"/>
      <c r="E25" s="7"/>
      <c r="F25" s="7"/>
      <c r="G25" s="7"/>
      <c r="H25" s="5">
        <f t="shared" si="1"/>
        <v>0</v>
      </c>
      <c r="I25" s="7"/>
      <c r="J25" s="7"/>
      <c r="K25" s="7"/>
      <c r="L25" s="5">
        <f t="shared" si="8"/>
        <v>0</v>
      </c>
      <c r="M25" s="7"/>
      <c r="N25" s="10"/>
      <c r="O25" s="10"/>
      <c r="P25" s="10"/>
    </row>
    <row r="26" spans="1:26" ht="15.75" customHeight="1">
      <c r="A26" s="6">
        <v>17</v>
      </c>
      <c r="B26" s="7" t="s">
        <v>35</v>
      </c>
      <c r="C26" s="6">
        <v>1</v>
      </c>
      <c r="D26" s="7"/>
      <c r="E26" s="7"/>
      <c r="F26" s="7"/>
      <c r="G26" s="7"/>
      <c r="H26" s="5">
        <f t="shared" si="1"/>
        <v>0</v>
      </c>
      <c r="I26" s="7"/>
      <c r="J26" s="7"/>
      <c r="K26" s="7"/>
      <c r="L26" s="5">
        <f t="shared" si="8"/>
        <v>0</v>
      </c>
      <c r="M26" s="7"/>
      <c r="N26" s="10"/>
      <c r="O26" s="10"/>
      <c r="P26" s="10"/>
    </row>
    <row r="27" spans="1:26" ht="15.75" customHeight="1">
      <c r="A27" s="6">
        <v>18</v>
      </c>
      <c r="B27" s="7" t="s">
        <v>61</v>
      </c>
      <c r="C27" s="11">
        <v>363</v>
      </c>
      <c r="D27" s="7"/>
      <c r="E27" s="7"/>
      <c r="F27" s="7"/>
      <c r="G27" s="7"/>
      <c r="H27" s="5">
        <f t="shared" si="1"/>
        <v>0</v>
      </c>
      <c r="I27" s="7"/>
      <c r="J27" s="7"/>
      <c r="K27" s="7"/>
      <c r="L27" s="5">
        <f t="shared" si="8"/>
        <v>0</v>
      </c>
      <c r="M27" s="7"/>
      <c r="N27" s="10"/>
      <c r="O27" s="10"/>
      <c r="P27" s="10"/>
    </row>
    <row r="28" spans="1:26" ht="15.75" customHeight="1">
      <c r="A28" s="6">
        <v>19</v>
      </c>
      <c r="B28" s="7" t="s">
        <v>37</v>
      </c>
      <c r="C28" s="6">
        <v>1</v>
      </c>
      <c r="D28" s="7"/>
      <c r="E28" s="7"/>
      <c r="F28" s="7"/>
      <c r="G28" s="7"/>
      <c r="H28" s="5">
        <f t="shared" si="1"/>
        <v>0</v>
      </c>
      <c r="I28" s="7"/>
      <c r="J28" s="7"/>
      <c r="K28" s="7"/>
      <c r="L28" s="5">
        <f t="shared" si="8"/>
        <v>0</v>
      </c>
      <c r="M28" s="7"/>
      <c r="N28" s="10"/>
      <c r="O28" s="10"/>
      <c r="P28" s="10"/>
    </row>
    <row r="29" spans="1:26" ht="15.75" customHeight="1">
      <c r="A29" s="6">
        <v>20</v>
      </c>
      <c r="B29" s="7" t="s">
        <v>62</v>
      </c>
      <c r="C29" s="6">
        <v>1</v>
      </c>
      <c r="D29" s="7"/>
      <c r="E29" s="7"/>
      <c r="F29" s="7"/>
      <c r="G29" s="7"/>
      <c r="H29" s="5">
        <f t="shared" si="1"/>
        <v>0</v>
      </c>
      <c r="I29" s="7"/>
      <c r="J29" s="7"/>
      <c r="K29" s="7"/>
      <c r="L29" s="5">
        <f t="shared" si="8"/>
        <v>0</v>
      </c>
      <c r="M29" s="7"/>
      <c r="N29" s="10"/>
      <c r="O29" s="10"/>
      <c r="P29" s="10"/>
    </row>
    <row r="30" spans="1:26" ht="15.75" customHeight="1">
      <c r="A30" s="6">
        <v>21</v>
      </c>
      <c r="B30" s="7" t="s">
        <v>63</v>
      </c>
      <c r="C30" s="6">
        <v>1</v>
      </c>
      <c r="D30" s="7"/>
      <c r="E30" s="7"/>
      <c r="F30" s="7"/>
      <c r="G30" s="7"/>
      <c r="H30" s="5">
        <f t="shared" si="1"/>
        <v>0</v>
      </c>
      <c r="I30" s="7"/>
      <c r="J30" s="7"/>
      <c r="K30" s="7"/>
      <c r="L30" s="5">
        <f t="shared" si="8"/>
        <v>0</v>
      </c>
      <c r="M30" s="7"/>
      <c r="N30" s="10"/>
      <c r="O30" s="10"/>
      <c r="P30" s="10"/>
    </row>
    <row r="31" spans="1:26" ht="15.75" customHeight="1">
      <c r="A31" s="6">
        <v>22</v>
      </c>
      <c r="B31" s="7" t="s">
        <v>38</v>
      </c>
      <c r="C31" s="6">
        <v>1</v>
      </c>
      <c r="D31" s="7"/>
      <c r="E31" s="7"/>
      <c r="F31" s="7"/>
      <c r="G31" s="7"/>
      <c r="H31" s="5">
        <f t="shared" si="1"/>
        <v>0</v>
      </c>
      <c r="I31" s="7"/>
      <c r="J31" s="7"/>
      <c r="K31" s="7"/>
      <c r="L31" s="5">
        <f t="shared" si="8"/>
        <v>0</v>
      </c>
      <c r="M31" s="7"/>
      <c r="N31" s="10"/>
      <c r="O31" s="10"/>
      <c r="P31" s="10"/>
    </row>
    <row r="32" spans="1:26" ht="15.75" customHeight="1">
      <c r="A32" s="14">
        <v>23</v>
      </c>
      <c r="B32" s="15" t="s">
        <v>64</v>
      </c>
      <c r="C32" s="16">
        <v>41</v>
      </c>
      <c r="D32" s="17"/>
      <c r="E32" s="17"/>
      <c r="F32" s="17"/>
      <c r="G32" s="17"/>
      <c r="H32" s="18">
        <f t="shared" si="1"/>
        <v>0</v>
      </c>
      <c r="I32" s="17"/>
      <c r="J32" s="17"/>
      <c r="K32" s="17"/>
      <c r="L32" s="18">
        <f t="shared" si="8"/>
        <v>0</v>
      </c>
      <c r="M32" s="17"/>
      <c r="N32" s="19"/>
      <c r="O32" s="19"/>
      <c r="P32" s="19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3" ht="15.75" customHeight="1"/>
    <row r="34" spans="2:3" ht="15.75" customHeight="1">
      <c r="B34" s="1" t="s">
        <v>65</v>
      </c>
    </row>
    <row r="35" spans="2:3" ht="15.75" customHeight="1">
      <c r="B35" s="1" t="s">
        <v>66</v>
      </c>
    </row>
    <row r="36" spans="2:3" ht="15.75" customHeight="1">
      <c r="C36" s="21" t="s">
        <v>67</v>
      </c>
    </row>
    <row r="37" spans="2:3" ht="15.75" customHeight="1">
      <c r="C37" s="21" t="s">
        <v>68</v>
      </c>
    </row>
    <row r="38" spans="2:3" ht="15.75" customHeight="1">
      <c r="C38" s="21" t="s">
        <v>69</v>
      </c>
    </row>
    <row r="39" spans="2:3" ht="15.75" customHeight="1">
      <c r="C39" s="21" t="s">
        <v>70</v>
      </c>
    </row>
    <row r="40" spans="2:3" ht="15.75" customHeight="1"/>
    <row r="41" spans="2:3" ht="15.75" customHeight="1"/>
    <row r="42" spans="2:3" ht="15.75" customHeight="1"/>
    <row r="43" spans="2:3" ht="15.75" customHeight="1"/>
    <row r="44" spans="2:3" ht="15.75" customHeight="1"/>
    <row r="45" spans="2:3" ht="15.75" customHeight="1"/>
    <row r="46" spans="2:3" ht="15.75" customHeight="1"/>
    <row r="47" spans="2:3" ht="15.75" customHeight="1"/>
    <row r="48" spans="2: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3:G3"/>
    <mergeCell ref="A4:M4"/>
    <mergeCell ref="A5:A6"/>
    <mergeCell ref="B5:B6"/>
    <mergeCell ref="C5:C6"/>
    <mergeCell ref="D5:H5"/>
    <mergeCell ref="I5:L5"/>
    <mergeCell ref="M5:P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Điểm Thi 10</vt:lpstr>
      <vt:lpstr>sô lượt HS đỗ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PCHOMEMBR</cp:lastModifiedBy>
  <cp:lastPrinted>2023-07-03T02:13:40Z</cp:lastPrinted>
  <dcterms:modified xsi:type="dcterms:W3CDTF">2023-07-03T02:14:39Z</dcterms:modified>
</cp:coreProperties>
</file>